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DA\Desktop\"/>
    </mc:Choice>
  </mc:AlternateContent>
  <bookViews>
    <workbookView xWindow="0" yWindow="0" windowWidth="28800" windowHeight="12345" firstSheet="1" activeTab="1"/>
  </bookViews>
  <sheets>
    <sheet name="Лист2" sheetId="2" state="hidden" r:id="rId1"/>
    <sheet name="Лист1" sheetId="3" r:id="rId2"/>
  </sheets>
  <definedNames>
    <definedName name="_xlnm.Print_Area" localSheetId="0">Лист2!$A$1:$K$41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L23" i="3" l="1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<sst xmlns="http://schemas.openxmlformats.org/spreadsheetml/2006/main" count="183" uniqueCount="167">
  <si>
    <t>Мощность</t>
  </si>
  <si>
    <t>Действителен до 15.07.2023</t>
  </si>
  <si>
    <t>ООО "TASH ENERGO"</t>
  </si>
  <si>
    <t>г. Ташкент, ул. Паркентская, д. 182</t>
  </si>
  <si>
    <t>Система</t>
  </si>
  <si>
    <t>Инверторы</t>
  </si>
  <si>
    <t>Модель</t>
  </si>
  <si>
    <t>RG-MH5500W</t>
  </si>
  <si>
    <t>RG-MH3600W</t>
  </si>
  <si>
    <t>RG-MH2400W</t>
  </si>
  <si>
    <t>RG-MH10.2KW MAX</t>
  </si>
  <si>
    <t>2.4 kw</t>
  </si>
  <si>
    <t>3.6 kw</t>
  </si>
  <si>
    <t>10.2 kw</t>
  </si>
  <si>
    <t>Must Solar</t>
  </si>
  <si>
    <t>PV18-5248 Pro</t>
  </si>
  <si>
    <t>PV18-3024 VPM</t>
  </si>
  <si>
    <t>PV18-1012 VPM</t>
  </si>
  <si>
    <t>1 kw</t>
  </si>
  <si>
    <t>3 kw</t>
  </si>
  <si>
    <t>5 kw</t>
  </si>
  <si>
    <t>GROWATT</t>
  </si>
  <si>
    <t>RAGGIE</t>
  </si>
  <si>
    <t>Off Grid</t>
  </si>
  <si>
    <t>MOD 10KTL3-X</t>
  </si>
  <si>
    <t>Hybrid</t>
  </si>
  <si>
    <t>www.tashenergy.uz      +998 78 113 35 75</t>
  </si>
  <si>
    <t>Солнечные панели</t>
  </si>
  <si>
    <t>550 w</t>
  </si>
  <si>
    <t>575 w</t>
  </si>
  <si>
    <t xml:space="preserve">Коннекторы				</t>
  </si>
  <si>
    <r>
      <t xml:space="preserve">Коннектор </t>
    </r>
    <r>
      <rPr>
        <b/>
        <sz val="10"/>
        <color theme="1"/>
        <rFont val="Arial"/>
        <family val="2"/>
        <charset val="204"/>
      </rPr>
      <t>Female</t>
    </r>
  </si>
  <si>
    <r>
      <t xml:space="preserve">Коннектор </t>
    </r>
    <r>
      <rPr>
        <b/>
        <sz val="10"/>
        <color theme="1"/>
        <rFont val="Arial"/>
        <family val="2"/>
        <charset val="204"/>
      </rPr>
      <t>Male</t>
    </r>
  </si>
  <si>
    <r>
      <t xml:space="preserve">Коннектор (рогатка) </t>
    </r>
    <r>
      <rPr>
        <b/>
        <sz val="10"/>
        <color theme="1"/>
        <rFont val="Arial"/>
        <family val="2"/>
        <charset val="204"/>
      </rPr>
      <t>двойной</t>
    </r>
  </si>
  <si>
    <r>
      <t xml:space="preserve">Коннектор (рогатка) </t>
    </r>
    <r>
      <rPr>
        <b/>
        <sz val="10"/>
        <color theme="1"/>
        <rFont val="Arial"/>
        <family val="2"/>
        <charset val="204"/>
      </rPr>
      <t>тройной</t>
    </r>
  </si>
  <si>
    <r>
      <t xml:space="preserve">Контролер </t>
    </r>
    <r>
      <rPr>
        <b/>
        <sz val="10"/>
        <color theme="1"/>
        <rFont val="Arial"/>
        <family val="2"/>
        <charset val="204"/>
      </rPr>
      <t>Solar Charge BSC5048</t>
    </r>
  </si>
  <si>
    <t>Контролеры/Счетчики</t>
  </si>
  <si>
    <t>50А</t>
  </si>
  <si>
    <r>
      <t xml:space="preserve">Счетчик </t>
    </r>
    <r>
      <rPr>
        <b/>
        <sz val="10"/>
        <color theme="1"/>
        <rFont val="Arial"/>
        <family val="2"/>
        <charset val="204"/>
      </rPr>
      <t>Chint DTSU666</t>
    </r>
  </si>
  <si>
    <t>Прогнозируемая годовая выработка электроэнергии (кВт/ч)</t>
  </si>
  <si>
    <t>1 кВт</t>
  </si>
  <si>
    <t>2 кВт</t>
  </si>
  <si>
    <t>3 кВт</t>
  </si>
  <si>
    <t>5 кВт</t>
  </si>
  <si>
    <t>10 кВт</t>
  </si>
  <si>
    <t>15 кВт</t>
  </si>
  <si>
    <t>25 кВт</t>
  </si>
  <si>
    <t>30 кВт</t>
  </si>
  <si>
    <t>35 кВт</t>
  </si>
  <si>
    <t>40 кВт</t>
  </si>
  <si>
    <t>45 кВт</t>
  </si>
  <si>
    <t>50 кВт</t>
  </si>
  <si>
    <t>55 кВт</t>
  </si>
  <si>
    <t>60 кВт</t>
  </si>
  <si>
    <t>65 кВт</t>
  </si>
  <si>
    <t>70 кВт</t>
  </si>
  <si>
    <t>75 кВт</t>
  </si>
  <si>
    <t>80 кВт</t>
  </si>
  <si>
    <t>85 кВт</t>
  </si>
  <si>
    <t>90 кВт</t>
  </si>
  <si>
    <t>1500-4500</t>
  </si>
  <si>
    <t>4500-7500</t>
  </si>
  <si>
    <t>7500-15000</t>
  </si>
  <si>
    <t>15000-22500</t>
  </si>
  <si>
    <t>22500-30000</t>
  </si>
  <si>
    <t>30000-37500</t>
  </si>
  <si>
    <t>37500-45000</t>
  </si>
  <si>
    <t>45000-52500</t>
  </si>
  <si>
    <t>52500-60000</t>
  </si>
  <si>
    <t>60000-67500</t>
  </si>
  <si>
    <t>67500-75000</t>
  </si>
  <si>
    <t>75000-82500</t>
  </si>
  <si>
    <t>82500-90000</t>
  </si>
  <si>
    <t>90000-97500</t>
  </si>
  <si>
    <t>97500-105000</t>
  </si>
  <si>
    <t>105000-112500</t>
  </si>
  <si>
    <t>112500-120000</t>
  </si>
  <si>
    <t>120000-127500</t>
  </si>
  <si>
    <t>127500-135000</t>
  </si>
  <si>
    <t>135000-142500</t>
  </si>
  <si>
    <t>10 м²</t>
  </si>
  <si>
    <t>8 м²</t>
  </si>
  <si>
    <t>25 м²</t>
  </si>
  <si>
    <t>50 м²</t>
  </si>
  <si>
    <t>70 м²</t>
  </si>
  <si>
    <t>90 м²</t>
  </si>
  <si>
    <t>115 м²</t>
  </si>
  <si>
    <t>140 м²</t>
  </si>
  <si>
    <t>160 м²</t>
  </si>
  <si>
    <t>185 м²</t>
  </si>
  <si>
    <t>205 м²</t>
  </si>
  <si>
    <t>230 м²</t>
  </si>
  <si>
    <r>
      <t xml:space="preserve">260 </t>
    </r>
    <r>
      <rPr>
        <b/>
        <sz val="11"/>
        <color theme="1"/>
        <rFont val="Calibri"/>
        <family val="2"/>
        <charset val="204"/>
        <scheme val="minor"/>
      </rPr>
      <t>м²</t>
    </r>
  </si>
  <si>
    <t>275 м²</t>
  </si>
  <si>
    <t>300 м²</t>
  </si>
  <si>
    <t>320 м²</t>
  </si>
  <si>
    <t>350 м²</t>
  </si>
  <si>
    <t>365 м²</t>
  </si>
  <si>
    <t>390 м²</t>
  </si>
  <si>
    <t>415 м²</t>
  </si>
  <si>
    <t>Требуемая площадь м²</t>
  </si>
  <si>
    <t>В стоимость входит:</t>
  </si>
  <si>
    <t>Солнечная панель</t>
  </si>
  <si>
    <t>Инвертор</t>
  </si>
  <si>
    <t>Контроллер</t>
  </si>
  <si>
    <t>Соединительные кабели с коннектором</t>
  </si>
  <si>
    <t>Установка солнечных панелей (под ключ)</t>
  </si>
  <si>
    <t>Кабель ПВС/ПуГВ</t>
  </si>
  <si>
    <t>Металлоконструкция</t>
  </si>
  <si>
    <t>Обучение</t>
  </si>
  <si>
    <t>Наименование</t>
  </si>
  <si>
    <t>Единица измерения</t>
  </si>
  <si>
    <t>Гелевый аккумулятор</t>
  </si>
  <si>
    <t>м²</t>
  </si>
  <si>
    <t>шт</t>
  </si>
  <si>
    <t>метр</t>
  </si>
  <si>
    <t>ватт</t>
  </si>
  <si>
    <t>услуга</t>
  </si>
  <si>
    <t>Кол-во</t>
  </si>
  <si>
    <t>150 кВт</t>
  </si>
  <si>
    <t>225000-232500</t>
  </si>
  <si>
    <t>700 м²</t>
  </si>
  <si>
    <t>1/0</t>
  </si>
  <si>
    <t>ООО «ТАШ ЭНЕРГО»</t>
  </si>
  <si>
    <t xml:space="preserve">100007 г. Ташкент, ул. Паркентская, д. 182 </t>
  </si>
  <si>
    <t>On/Off Grid</t>
  </si>
  <si>
    <t>Trina Vertex 550W</t>
  </si>
  <si>
    <t>Trina Vertex 575W</t>
  </si>
  <si>
    <t>Longi Hi-MO 6 550W</t>
  </si>
  <si>
    <t>100 шт в упаковке</t>
  </si>
  <si>
    <t>Нал</t>
  </si>
  <si>
    <t>Цена розн нал</t>
  </si>
  <si>
    <t>Цена розн перечис</t>
  </si>
  <si>
    <t>Цена опт перечис</t>
  </si>
  <si>
    <t>RG-MH6200W</t>
  </si>
  <si>
    <t>6.2kw</t>
  </si>
  <si>
    <t xml:space="preserve"> 5.5 kw</t>
  </si>
  <si>
    <t>RG-MH8200W</t>
  </si>
  <si>
    <t>8.2kw</t>
  </si>
  <si>
    <t>On Grid</t>
  </si>
  <si>
    <t>5kw</t>
  </si>
  <si>
    <t>10 kw</t>
  </si>
  <si>
    <t>15kw</t>
  </si>
  <si>
    <t>20kw</t>
  </si>
  <si>
    <t>30kw</t>
  </si>
  <si>
    <t>110kw</t>
  </si>
  <si>
    <t>50kw</t>
  </si>
  <si>
    <t>40kw</t>
  </si>
  <si>
    <t>MOD 5KTL3-X</t>
  </si>
  <si>
    <t>MOD 15KTL3-X</t>
  </si>
  <si>
    <t>MOD 20KTL3-X</t>
  </si>
  <si>
    <t>MOD 30KTL3-X</t>
  </si>
  <si>
    <t>MOD 40KTL3-X</t>
  </si>
  <si>
    <t>MOD 50KTL3-X</t>
  </si>
  <si>
    <t>MOD 110KTL3-X</t>
  </si>
  <si>
    <t>100A</t>
  </si>
  <si>
    <t>1Шт</t>
  </si>
  <si>
    <t>Аккумулятор Bosch Gel Agm Silver Plus 12V</t>
  </si>
  <si>
    <t>Аккумулятор Fortune Power gel battery                   12V</t>
  </si>
  <si>
    <t>200А</t>
  </si>
  <si>
    <t xml:space="preserve">Телефон +998 99 687 79 77, +998 95 499 23 03 </t>
  </si>
  <si>
    <t>0.33</t>
  </si>
  <si>
    <t xml:space="preserve">Стоимость         OFF GRID системы </t>
  </si>
  <si>
    <t>Стоимость         ON GRID система</t>
  </si>
  <si>
    <t xml:space="preserve">Стоимость HYBRID системы </t>
  </si>
  <si>
    <t>Банк АИКБ «IPOTEKA BANK»</t>
  </si>
  <si>
    <t>ИНН: 308874624 Р/С: 20208000905441841001 МФО: 00425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</si>
</sst>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/>
    <xf numFmtId="3" fontId="0" fillId="0" borderId="0" xfId="0" applyNumberForma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7" xfId="0" applyBorder="1"/>
    <xf numFmtId="0" fontId="0" fillId="0" borderId="22" xfId="0" applyBorder="1"/>
    <xf numFmtId="0" fontId="1" fillId="0" borderId="1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2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0" fillId="0" borderId="10" xfId="0" applyBorder="1"/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/>
    <xf numFmtId="3" fontId="0" fillId="0" borderId="13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603612</xdr:colOff>
      <xdr:row>0</xdr:row>
      <xdr:rowOff>27214</xdr:rowOff>
    </xdr:from>
    <xdr:to>
      <xdr:col>6</xdr:col>
      <xdr:colOff>251731</xdr:colOff>
      <xdr:row>3</xdr:row>
      <xdr:rowOff>141514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97475B8-9222-0924-3696-2E38E86D59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06" b="19638"/>
        <a:stretch/>
      </xdr:blipFill>
      <xdr:spPr>
        <a:xfrm>
          <a:off x="1828255" y="27214"/>
          <a:ext cx="195453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263707</xdr:colOff>
      <xdr:row>7</xdr:row>
      <xdr:rowOff>150769</xdr:rowOff>
    </xdr:from>
    <xdr:to>
      <xdr:col>1</xdr:col>
      <xdr:colOff>432223</xdr:colOff>
      <xdr:row>12</xdr:row>
      <xdr:rowOff>25833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A3DF812-5044-38F9-328D-05C0A49B38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859" t="6520" r="24044" b="7972"/>
        <a:stretch/>
      </xdr:blipFill>
      <xdr:spPr>
        <a:xfrm>
          <a:off x="6671434" y="341269"/>
          <a:ext cx="774652" cy="1295155"/>
        </a:xfrm>
        <a:prstGeom prst="rect">
          <a:avLst/>
        </a:prstGeom>
      </xdr:spPr>
    </xdr:pic>
    <xdr:clientData/>
  </xdr:twoCellAnchor>
  <xdr:twoCellAnchor editAs="oneCell">
    <xdr:from>
      <xdr:col>0</xdr:col>
      <xdr:colOff>206828</xdr:colOff>
      <xdr:row>13</xdr:row>
      <xdr:rowOff>112124</xdr:rowOff>
    </xdr:from>
    <xdr:to>
      <xdr:col>1</xdr:col>
      <xdr:colOff>443049</xdr:colOff>
      <xdr:row>15</xdr:row>
      <xdr:rowOff>155378</xdr:rowOff>
    </xdr:to>
    <xdr:pic>
      <xdr:nvPicPr>
        <xdr:cNvPr id="7" name="Рисунок 6" descr="Автономный солнечный инвертор MUST PV18-5248 PRO — EcoEnergie">
          <a:extLst>
            <a:ext uri="{FF2B5EF4-FFF2-40B4-BE49-F238E27FC236}">
              <a16:creationId xmlns:a16="http://schemas.microsoft.com/office/drawing/2014/main" id="{E84E2033-D8C8-AFF1-3352-8180F07D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" y="3758838"/>
          <a:ext cx="848542" cy="846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37300</xdr:colOff>
      <xdr:row>19</xdr:row>
      <xdr:rowOff>121920</xdr:rowOff>
    </xdr:to>
    <xdr:sp macro="" textlink="">
      <xdr:nvSpPr>
        <xdr:cNvPr id="2051" name="AutoShape 3" descr="Growatt MOD 3-10KTL3-XH Solar Inverter User Guide">
          <a:extLst>
            <a:ext uri="{FF2B5EF4-FFF2-40B4-BE49-F238E27FC236}">
              <a16:creationId xmlns:a16="http://schemas.microsoft.com/office/drawing/2014/main" id="{6DBD287E-28DC-5A04-C1FA-690D74E24B4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09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37300</xdr:colOff>
      <xdr:row>19</xdr:row>
      <xdr:rowOff>121920</xdr:rowOff>
    </xdr:to>
    <xdr:sp macro="" textlink="">
      <xdr:nvSpPr>
        <xdr:cNvPr id="2052" name="AutoShape 4" descr="Growatt MOD 3-10KTL3-XH Solar Inverter User Guide">
          <a:extLst>
            <a:ext uri="{FF2B5EF4-FFF2-40B4-BE49-F238E27FC236}">
              <a16:creationId xmlns:a16="http://schemas.microsoft.com/office/drawing/2014/main" id="{533351BF-C6AC-8E4A-33EC-54E710A6587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09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313764</xdr:colOff>
      <xdr:row>19</xdr:row>
      <xdr:rowOff>121920</xdr:rowOff>
    </xdr:to>
    <xdr:sp macro="" textlink="">
      <xdr:nvSpPr>
        <xdr:cNvPr id="2054" name="AutoShape 6" descr="Growatt MOD 3-10KTL3-XH Solar Inverter User Guide">
          <a:extLst>
            <a:ext uri="{FF2B5EF4-FFF2-40B4-BE49-F238E27FC236}">
              <a16:creationId xmlns:a16="http://schemas.microsoft.com/office/drawing/2014/main" id="{CFBF533E-08E5-5E4D-6AB9-79CA313E497C}"/>
            </a:ext>
          </a:extLst>
        </xdr:cNvPr>
        <xdr:cNvSpPr>
          <a:spLocks noChangeAspect="1" noChangeArrowheads="1"/>
        </xdr:cNvSpPr>
      </xdr:nvSpPr>
      <xdr:spPr bwMode="auto">
        <a:xfrm>
          <a:off x="2438400" y="3909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122232</xdr:colOff>
      <xdr:row>17</xdr:row>
      <xdr:rowOff>13607</xdr:rowOff>
    </xdr:from>
    <xdr:to>
      <xdr:col>1</xdr:col>
      <xdr:colOff>475313</xdr:colOff>
      <xdr:row>21</xdr:row>
      <xdr:rowOff>158931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968EA2F-D7B0-5FAB-9CD5-2B5670AA34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8" t="16783" r="11188" b="12588"/>
        <a:stretch/>
      </xdr:blipFill>
      <xdr:spPr bwMode="auto">
        <a:xfrm>
          <a:off x="122232" y="4993821"/>
          <a:ext cx="965402" cy="90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34637</xdr:colOff>
      <xdr:row>26</xdr:row>
      <xdr:rowOff>173181</xdr:rowOff>
    </xdr:from>
    <xdr:to>
      <xdr:col>1</xdr:col>
      <xdr:colOff>417744</xdr:colOff>
      <xdr:row>30</xdr:row>
      <xdr:rowOff>17614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C371D3DD-EEEF-7C42-5099-16D828C53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7" y="6927272"/>
          <a:ext cx="989243" cy="1558933"/>
        </a:xfrm>
        <a:prstGeom prst="rect">
          <a:avLst/>
        </a:prstGeom>
      </xdr:spPr>
    </xdr:pic>
    <xdr:clientData/>
  </xdr:twoCellAnchor>
  <xdr:twoCellAnchor editAs="oneCell">
    <xdr:from>
      <xdr:col>0</xdr:col>
      <xdr:colOff>58615</xdr:colOff>
      <xdr:row>37</xdr:row>
      <xdr:rowOff>119028</xdr:rowOff>
    </xdr:from>
    <xdr:to>
      <xdr:col>1</xdr:col>
      <xdr:colOff>534865</xdr:colOff>
      <xdr:row>38</xdr:row>
      <xdr:rowOff>321270</xdr:rowOff>
    </xdr:to>
    <xdr:pic>
      <xdr:nvPicPr>
        <xdr:cNvPr id="2" name="Рисунок 1" descr="Amazon.com : Solar Charge Controller, Suitable for Variety Batteries  BSC3048 40A 12V/24V/36V/48V Charging Intelligent Control, Protection Grade  IP30 : Patio, Lawn &amp; Garden">
          <a:extLst>
            <a:ext uri="{FF2B5EF4-FFF2-40B4-BE49-F238E27FC236}">
              <a16:creationId xmlns:a16="http://schemas.microsoft.com/office/drawing/2014/main" id="{B35EFB5A-FCD9-66A8-74F9-471438FE0C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27" b="22675"/>
        <a:stretch/>
      </xdr:blipFill>
      <xdr:spPr bwMode="auto">
        <a:xfrm>
          <a:off x="58615" y="11739528"/>
          <a:ext cx="1082386" cy="602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196493</xdr:colOff>
      <xdr:row>32</xdr:row>
      <xdr:rowOff>38799</xdr:rowOff>
    </xdr:from>
    <xdr:to>
      <xdr:col>1</xdr:col>
      <xdr:colOff>338200</xdr:colOff>
      <xdr:row>35</xdr:row>
      <xdr:rowOff>137251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89DE1DA-9F9A-E21D-10CD-D904475DD1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59" r="33885"/>
        <a:stretch/>
      </xdr:blipFill>
      <xdr:spPr bwMode="auto">
        <a:xfrm>
          <a:off x="196493" y="9373299"/>
          <a:ext cx="747843" cy="1914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121228</xdr:colOff>
      <xdr:row>39</xdr:row>
      <xdr:rowOff>242455</xdr:rowOff>
    </xdr:from>
    <xdr:to>
      <xdr:col>1</xdr:col>
      <xdr:colOff>553554</xdr:colOff>
      <xdr:row>39</xdr:row>
      <xdr:rowOff>1281547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7F1CE052-D501-4278-9D9E-17D8C4EA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12659591"/>
          <a:ext cx="1038462" cy="1039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34638</xdr:colOff>
      <xdr:row>40</xdr:row>
      <xdr:rowOff>523008</xdr:rowOff>
    </xdr:from>
    <xdr:to>
      <xdr:col>1</xdr:col>
      <xdr:colOff>478899</xdr:colOff>
      <xdr:row>40</xdr:row>
      <xdr:rowOff>1142999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1E5CBA59-3BB4-4E4E-801F-A00FC8C8A7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00" b="21600"/>
        <a:stretch/>
      </xdr:blipFill>
      <xdr:spPr bwMode="auto">
        <a:xfrm>
          <a:off x="34638" y="14931735"/>
          <a:ext cx="1050397" cy="619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355146</xdr:colOff>
      <xdr:row>1</xdr:row>
      <xdr:rowOff>127907</xdr:rowOff>
    </xdr:from>
    <xdr:to>
      <xdr:col>20</xdr:col>
      <xdr:colOff>355148</xdr:colOff>
      <xdr:row>5</xdr:row>
      <xdr:rowOff>49766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BCE36F8-ADE5-D4E4-0A4E-57B1F15FD3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39" b="16758"/>
        <a:stretch/>
      </xdr:blipFill>
      <xdr:spPr>
        <a:xfrm>
          <a:off x="6002110" y="481693"/>
          <a:ext cx="3306536" cy="1173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view="pageBreakPreview" topLeftCell="E1" zoomScale="55" zoomScaleNormal="55" zoomScaleSheetLayoutView="55" workbookViewId="0">
      <selection activeCell="M30" sqref="M30"/>
    </sheetView>
  </sheetViews>
  <sheetFormatPr defaultRowHeight="15" x14ac:dyDescent="0.25"/>
  <cols>
    <col min="2" max="2" width="8.85546875" customWidth="1"/>
    <col min="3" max="3" width="11.28515625" customWidth="1"/>
    <col min="4" max="4" width="7" customWidth="1"/>
    <col min="5" max="5" width="12.42578125" customWidth="1"/>
    <col min="6" max="6" width="3.85546875" customWidth="1"/>
    <col min="11" max="11" width="10.5703125" customWidth="1"/>
  </cols>
  <sheetData>
    <row r="1" spans="1:22" x14ac:dyDescent="0.25">
      <c r="A1" s="29" t="s">
        <v>1</v>
      </c>
      <c r="B1" s="29"/>
      <c r="C1" s="29"/>
      <c r="H1" s="30" t="s">
        <v>2</v>
      </c>
      <c r="I1" s="30"/>
      <c r="J1" s="30"/>
      <c r="K1" s="1"/>
    </row>
    <row r="2" spans="1:22" x14ac:dyDescent="0.25">
      <c r="A2" s="29"/>
      <c r="B2" s="29"/>
      <c r="C2" s="29"/>
      <c r="H2" s="30"/>
      <c r="I2" s="30"/>
      <c r="J2" s="30"/>
      <c r="K2" s="1"/>
    </row>
    <row r="5" spans="1:22" x14ac:dyDescent="0.25">
      <c r="A5" t="s">
        <v>3</v>
      </c>
      <c r="G5" t="s">
        <v>26</v>
      </c>
    </row>
    <row r="6" spans="1:22" ht="24" customHeight="1" x14ac:dyDescent="0.25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t="s">
        <v>130</v>
      </c>
    </row>
    <row r="7" spans="1:22" ht="50.25" customHeight="1" x14ac:dyDescent="0.25">
      <c r="A7" s="33" t="s">
        <v>6</v>
      </c>
      <c r="B7" s="33"/>
      <c r="C7" s="33"/>
      <c r="D7" s="33"/>
      <c r="E7" s="33" t="s">
        <v>4</v>
      </c>
      <c r="F7" s="33"/>
      <c r="G7" s="33" t="s">
        <v>0</v>
      </c>
      <c r="H7" s="33"/>
      <c r="I7" s="2" t="s">
        <v>132</v>
      </c>
      <c r="J7" s="2" t="s">
        <v>133</v>
      </c>
      <c r="K7" s="2" t="s">
        <v>131</v>
      </c>
    </row>
    <row r="8" spans="1:22" ht="22.9" customHeight="1" x14ac:dyDescent="0.25">
      <c r="A8" s="21" t="s">
        <v>22</v>
      </c>
      <c r="B8" s="21"/>
      <c r="C8" s="28" t="s">
        <v>9</v>
      </c>
      <c r="D8" s="28"/>
      <c r="E8" s="32" t="s">
        <v>25</v>
      </c>
      <c r="F8" s="32"/>
      <c r="G8" s="28" t="s">
        <v>11</v>
      </c>
      <c r="H8" s="28"/>
      <c r="I8" s="4">
        <v>437</v>
      </c>
      <c r="J8" s="4">
        <v>425.5</v>
      </c>
      <c r="K8" s="4">
        <v>380</v>
      </c>
    </row>
    <row r="9" spans="1:22" ht="22.9" customHeight="1" x14ac:dyDescent="0.25">
      <c r="A9" s="21"/>
      <c r="B9" s="21"/>
      <c r="C9" s="28" t="s">
        <v>8</v>
      </c>
      <c r="D9" s="28"/>
      <c r="E9" s="32" t="s">
        <v>125</v>
      </c>
      <c r="F9" s="32"/>
      <c r="G9" s="28" t="s">
        <v>12</v>
      </c>
      <c r="H9" s="28"/>
      <c r="I9" s="4">
        <v>598</v>
      </c>
      <c r="J9" s="4">
        <v>575</v>
      </c>
      <c r="K9" s="4">
        <v>520</v>
      </c>
    </row>
    <row r="10" spans="1:22" ht="22.9" customHeight="1" x14ac:dyDescent="0.25">
      <c r="A10" s="21"/>
      <c r="B10" s="21"/>
      <c r="C10" s="28" t="s">
        <v>7</v>
      </c>
      <c r="D10" s="28"/>
      <c r="E10" s="32" t="s">
        <v>25</v>
      </c>
      <c r="F10" s="32"/>
      <c r="G10" s="28" t="s">
        <v>136</v>
      </c>
      <c r="H10" s="28"/>
      <c r="I10" s="4">
        <v>724.5</v>
      </c>
      <c r="J10" s="4">
        <v>690</v>
      </c>
      <c r="K10" s="4">
        <v>630</v>
      </c>
    </row>
    <row r="11" spans="1:22" ht="21" customHeight="1" x14ac:dyDescent="0.25">
      <c r="A11" s="21"/>
      <c r="B11" s="21"/>
      <c r="C11" s="24" t="s">
        <v>134</v>
      </c>
      <c r="D11" s="25"/>
      <c r="E11" s="32" t="s">
        <v>25</v>
      </c>
      <c r="F11" s="32"/>
      <c r="G11" s="24" t="s">
        <v>135</v>
      </c>
      <c r="H11" s="25"/>
      <c r="I11" s="13">
        <v>805</v>
      </c>
      <c r="J11" s="13">
        <v>790</v>
      </c>
      <c r="K11" s="13">
        <v>700</v>
      </c>
    </row>
    <row r="12" spans="1:22" ht="21.75" customHeight="1" x14ac:dyDescent="0.25">
      <c r="A12" s="21"/>
      <c r="B12" s="21"/>
      <c r="C12" s="24" t="s">
        <v>137</v>
      </c>
      <c r="D12" s="25"/>
      <c r="E12" s="32" t="s">
        <v>25</v>
      </c>
      <c r="F12" s="32"/>
      <c r="G12" s="35" t="s">
        <v>138</v>
      </c>
      <c r="H12" s="36"/>
      <c r="I12" s="13">
        <v>1093</v>
      </c>
      <c r="J12" s="13">
        <v>1060</v>
      </c>
      <c r="K12" s="13">
        <v>950</v>
      </c>
    </row>
    <row r="13" spans="1:22" ht="28.15" customHeight="1" x14ac:dyDescent="0.25">
      <c r="A13" s="21"/>
      <c r="B13" s="21"/>
      <c r="C13" s="28" t="s">
        <v>10</v>
      </c>
      <c r="D13" s="28"/>
      <c r="E13" s="32" t="s">
        <v>125</v>
      </c>
      <c r="F13" s="32"/>
      <c r="G13" s="28" t="s">
        <v>13</v>
      </c>
      <c r="H13" s="28"/>
      <c r="I13" s="4">
        <v>1380</v>
      </c>
      <c r="J13" s="4">
        <v>1350</v>
      </c>
      <c r="K13" s="4">
        <v>1200</v>
      </c>
    </row>
    <row r="14" spans="1:22" ht="30" customHeight="1" x14ac:dyDescent="0.25">
      <c r="A14" s="21" t="s">
        <v>14</v>
      </c>
      <c r="B14" s="21"/>
      <c r="C14" s="28" t="s">
        <v>17</v>
      </c>
      <c r="D14" s="28"/>
      <c r="E14" s="28" t="s">
        <v>23</v>
      </c>
      <c r="F14" s="28"/>
      <c r="G14" s="28" t="s">
        <v>18</v>
      </c>
      <c r="H14" s="28"/>
      <c r="I14" s="4">
        <v>276</v>
      </c>
      <c r="J14" s="4">
        <v>265</v>
      </c>
      <c r="K14" s="4">
        <v>230</v>
      </c>
      <c r="L14" s="16"/>
      <c r="M14" s="16"/>
      <c r="N14" s="6"/>
      <c r="O14" s="6"/>
      <c r="P14" s="6"/>
      <c r="Q14" s="6"/>
      <c r="R14" s="6"/>
      <c r="S14" s="6"/>
      <c r="T14" s="6"/>
      <c r="U14" s="6"/>
      <c r="V14" s="6"/>
    </row>
    <row r="15" spans="1:22" ht="33" customHeight="1" x14ac:dyDescent="0.25">
      <c r="A15" s="21"/>
      <c r="B15" s="21"/>
      <c r="C15" s="28" t="s">
        <v>16</v>
      </c>
      <c r="D15" s="28"/>
      <c r="E15" s="28"/>
      <c r="F15" s="28"/>
      <c r="G15" s="28" t="s">
        <v>19</v>
      </c>
      <c r="H15" s="28"/>
      <c r="I15" s="4">
        <v>490</v>
      </c>
      <c r="J15" s="4">
        <v>480</v>
      </c>
      <c r="K15" s="4">
        <v>400</v>
      </c>
    </row>
    <row r="16" spans="1:22" ht="26.25" customHeight="1" x14ac:dyDescent="0.25">
      <c r="A16" s="21"/>
      <c r="B16" s="21"/>
      <c r="C16" s="28" t="s">
        <v>15</v>
      </c>
      <c r="D16" s="28"/>
      <c r="E16" s="28"/>
      <c r="F16" s="28"/>
      <c r="G16" s="28" t="s">
        <v>20</v>
      </c>
      <c r="H16" s="28"/>
      <c r="I16" s="4">
        <v>800</v>
      </c>
      <c r="J16" s="4">
        <v>780</v>
      </c>
      <c r="K16" s="4">
        <v>650</v>
      </c>
    </row>
    <row r="17" spans="1:11" x14ac:dyDescent="0.25">
      <c r="A17" s="37" t="s">
        <v>21</v>
      </c>
      <c r="B17" s="38"/>
      <c r="C17" s="17" t="s">
        <v>148</v>
      </c>
      <c r="D17" s="17"/>
      <c r="E17" s="43" t="s">
        <v>139</v>
      </c>
      <c r="F17" s="44"/>
      <c r="G17" s="24" t="s">
        <v>140</v>
      </c>
      <c r="H17" s="25"/>
      <c r="I17" s="13">
        <v>900</v>
      </c>
      <c r="J17" s="13">
        <v>880</v>
      </c>
      <c r="K17" s="13">
        <v>750</v>
      </c>
    </row>
    <row r="18" spans="1:11" x14ac:dyDescent="0.25">
      <c r="A18" s="39"/>
      <c r="B18" s="40"/>
      <c r="C18" s="17" t="s">
        <v>24</v>
      </c>
      <c r="D18" s="17"/>
      <c r="E18" s="45"/>
      <c r="F18" s="46"/>
      <c r="G18" s="24" t="s">
        <v>141</v>
      </c>
      <c r="H18" s="25"/>
      <c r="I18" s="13">
        <v>1450</v>
      </c>
      <c r="J18" s="13">
        <v>1430</v>
      </c>
      <c r="K18" s="13">
        <v>1200</v>
      </c>
    </row>
    <row r="19" spans="1:11" x14ac:dyDescent="0.25">
      <c r="A19" s="39"/>
      <c r="B19" s="40"/>
      <c r="C19" s="17" t="s">
        <v>149</v>
      </c>
      <c r="D19" s="17"/>
      <c r="E19" s="45"/>
      <c r="F19" s="46"/>
      <c r="G19" s="24" t="s">
        <v>142</v>
      </c>
      <c r="H19" s="25"/>
      <c r="I19" s="13">
        <v>1560</v>
      </c>
      <c r="J19" s="13">
        <v>1540</v>
      </c>
      <c r="K19" s="13">
        <v>1300</v>
      </c>
    </row>
    <row r="20" spans="1:11" x14ac:dyDescent="0.25">
      <c r="A20" s="39"/>
      <c r="B20" s="40"/>
      <c r="C20" s="17" t="s">
        <v>150</v>
      </c>
      <c r="D20" s="17"/>
      <c r="E20" s="45"/>
      <c r="F20" s="46"/>
      <c r="G20" s="24" t="s">
        <v>143</v>
      </c>
      <c r="H20" s="25"/>
      <c r="I20" s="13">
        <v>2160</v>
      </c>
      <c r="J20" s="13">
        <v>2140</v>
      </c>
      <c r="K20" s="13">
        <v>1800</v>
      </c>
    </row>
    <row r="21" spans="1:11" x14ac:dyDescent="0.25">
      <c r="A21" s="39"/>
      <c r="B21" s="40"/>
      <c r="C21" s="17" t="s">
        <v>151</v>
      </c>
      <c r="D21" s="17"/>
      <c r="E21" s="45"/>
      <c r="F21" s="46"/>
      <c r="G21" s="24" t="s">
        <v>144</v>
      </c>
      <c r="H21" s="25"/>
      <c r="I21" s="13">
        <v>2760</v>
      </c>
      <c r="J21" s="13">
        <v>2740</v>
      </c>
      <c r="K21" s="13">
        <v>2300</v>
      </c>
    </row>
    <row r="22" spans="1:11" x14ac:dyDescent="0.25">
      <c r="A22" s="39"/>
      <c r="B22" s="40"/>
      <c r="C22" s="17" t="s">
        <v>152</v>
      </c>
      <c r="D22" s="17"/>
      <c r="E22" s="45"/>
      <c r="F22" s="46"/>
      <c r="G22" s="49" t="s">
        <v>147</v>
      </c>
      <c r="H22" s="50"/>
      <c r="I22" s="13">
        <v>2880</v>
      </c>
      <c r="J22" s="13">
        <v>2860</v>
      </c>
      <c r="K22" s="13">
        <v>2400</v>
      </c>
    </row>
    <row r="23" spans="1:11" x14ac:dyDescent="0.25">
      <c r="A23" s="39"/>
      <c r="B23" s="40"/>
      <c r="C23" s="17" t="s">
        <v>153</v>
      </c>
      <c r="D23" s="17"/>
      <c r="E23" s="45"/>
      <c r="F23" s="46"/>
      <c r="G23" s="24" t="s">
        <v>146</v>
      </c>
      <c r="H23" s="25"/>
      <c r="I23" s="13">
        <v>3600</v>
      </c>
      <c r="J23" s="13">
        <v>3580</v>
      </c>
      <c r="K23" s="13">
        <v>3000</v>
      </c>
    </row>
    <row r="24" spans="1:11" x14ac:dyDescent="0.25">
      <c r="A24" s="41"/>
      <c r="B24" s="42"/>
      <c r="C24" s="17" t="s">
        <v>154</v>
      </c>
      <c r="D24" s="17"/>
      <c r="E24" s="47"/>
      <c r="F24" s="48"/>
      <c r="G24" s="24" t="s">
        <v>145</v>
      </c>
      <c r="H24" s="25"/>
      <c r="I24" s="13">
        <v>6600</v>
      </c>
      <c r="J24" s="13">
        <v>6480</v>
      </c>
      <c r="K24" s="13">
        <v>5500</v>
      </c>
    </row>
    <row r="25" spans="1:11" ht="18.75" x14ac:dyDescent="0.3">
      <c r="A25" s="31" t="s">
        <v>27</v>
      </c>
      <c r="B25" s="31"/>
      <c r="C25" s="31"/>
      <c r="D25" s="31"/>
      <c r="E25" s="31"/>
      <c r="F25" s="31"/>
      <c r="G25" s="34"/>
      <c r="H25" s="34"/>
      <c r="I25" s="34"/>
      <c r="J25" s="34"/>
    </row>
    <row r="26" spans="1:11" x14ac:dyDescent="0.25">
      <c r="A26" s="21"/>
      <c r="B26" s="21"/>
      <c r="C26" s="21" t="s">
        <v>126</v>
      </c>
      <c r="D26" s="21"/>
      <c r="E26" s="21"/>
      <c r="F26" s="21"/>
      <c r="G26" s="21" t="s">
        <v>28</v>
      </c>
      <c r="H26" s="21"/>
      <c r="I26" s="21" t="s">
        <v>161</v>
      </c>
      <c r="J26" s="21" t="s">
        <v>161</v>
      </c>
    </row>
    <row r="27" spans="1:1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1" ht="39.75" customHeight="1" x14ac:dyDescent="0.25">
      <c r="A28" s="21"/>
      <c r="B28" s="21"/>
      <c r="C28" s="21" t="s">
        <v>127</v>
      </c>
      <c r="D28" s="21"/>
      <c r="E28" s="21"/>
      <c r="F28" s="21"/>
      <c r="G28" s="21" t="s">
        <v>29</v>
      </c>
      <c r="H28" s="21"/>
      <c r="I28" s="21" t="s">
        <v>161</v>
      </c>
      <c r="J28" s="21" t="s">
        <v>161</v>
      </c>
    </row>
    <row r="29" spans="1:11" ht="27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52.5" customHeight="1" x14ac:dyDescent="0.25">
      <c r="A30" s="21"/>
      <c r="B30" s="21"/>
      <c r="C30" s="21" t="s">
        <v>128</v>
      </c>
      <c r="D30" s="21"/>
      <c r="E30" s="21"/>
      <c r="F30" s="21"/>
      <c r="G30" s="21" t="s">
        <v>28</v>
      </c>
      <c r="H30" s="21"/>
      <c r="I30" s="21" t="s">
        <v>161</v>
      </c>
      <c r="J30" s="21" t="s">
        <v>161</v>
      </c>
    </row>
    <row r="31" spans="1:11" ht="33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1" ht="35.25" customHeight="1" x14ac:dyDescent="0.3">
      <c r="A32" s="31" t="s">
        <v>30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52.5" customHeight="1" x14ac:dyDescent="0.25">
      <c r="A33" s="21"/>
      <c r="B33" s="21"/>
      <c r="C33" s="26" t="s">
        <v>31</v>
      </c>
      <c r="D33" s="26"/>
      <c r="E33" s="21" t="s">
        <v>129</v>
      </c>
      <c r="F33" s="21"/>
      <c r="G33" s="21"/>
      <c r="H33" s="21"/>
      <c r="I33" s="5">
        <v>2</v>
      </c>
      <c r="J33" s="5">
        <v>1.5</v>
      </c>
    </row>
    <row r="34" spans="1:10" ht="39.75" customHeight="1" x14ac:dyDescent="0.25">
      <c r="A34" s="21"/>
      <c r="B34" s="21"/>
      <c r="C34" s="26" t="s">
        <v>32</v>
      </c>
      <c r="D34" s="26"/>
      <c r="E34" s="21" t="s">
        <v>129</v>
      </c>
      <c r="F34" s="21"/>
      <c r="G34" s="21"/>
      <c r="H34" s="21"/>
      <c r="I34" s="5">
        <v>2</v>
      </c>
      <c r="J34" s="12">
        <v>1.5</v>
      </c>
    </row>
    <row r="35" spans="1:10" ht="50.25" customHeight="1" x14ac:dyDescent="0.25">
      <c r="A35" s="21"/>
      <c r="B35" s="21"/>
      <c r="C35" s="26" t="s">
        <v>33</v>
      </c>
      <c r="D35" s="26"/>
      <c r="E35" s="21"/>
      <c r="F35" s="21"/>
      <c r="G35" s="21"/>
      <c r="H35" s="21"/>
      <c r="I35" s="5">
        <v>10</v>
      </c>
      <c r="J35" s="5">
        <v>9</v>
      </c>
    </row>
    <row r="36" spans="1:10" ht="53.25" customHeight="1" x14ac:dyDescent="0.25">
      <c r="A36" s="21"/>
      <c r="B36" s="21"/>
      <c r="C36" s="26" t="s">
        <v>34</v>
      </c>
      <c r="D36" s="26"/>
      <c r="E36" s="21"/>
      <c r="F36" s="21"/>
      <c r="G36" s="21"/>
      <c r="H36" s="21"/>
      <c r="I36" s="5">
        <v>15</v>
      </c>
      <c r="J36" s="5">
        <v>14</v>
      </c>
    </row>
    <row r="37" spans="1:10" ht="18.75" x14ac:dyDescent="0.25">
      <c r="A37" s="27" t="s">
        <v>36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31.5" customHeight="1" x14ac:dyDescent="0.25">
      <c r="A38" s="21"/>
      <c r="B38" s="21"/>
      <c r="C38" s="26" t="s">
        <v>35</v>
      </c>
      <c r="D38" s="26"/>
      <c r="E38" s="28"/>
      <c r="F38" s="28"/>
      <c r="G38" s="28" t="s">
        <v>37</v>
      </c>
      <c r="H38" s="28"/>
      <c r="I38" s="4">
        <v>55</v>
      </c>
      <c r="J38" s="4">
        <v>54</v>
      </c>
    </row>
    <row r="39" spans="1:10" ht="48" customHeight="1" x14ac:dyDescent="0.25">
      <c r="A39" s="21"/>
      <c r="B39" s="21"/>
      <c r="C39" s="26" t="s">
        <v>38</v>
      </c>
      <c r="D39" s="26"/>
      <c r="E39" s="28"/>
      <c r="F39" s="28"/>
      <c r="G39" s="28"/>
      <c r="H39" s="28"/>
      <c r="I39" s="4">
        <v>130</v>
      </c>
      <c r="J39" s="3">
        <v>120</v>
      </c>
    </row>
    <row r="40" spans="1:10" ht="105" customHeight="1" x14ac:dyDescent="0.25">
      <c r="A40" s="21"/>
      <c r="B40" s="21"/>
      <c r="C40" s="22" t="s">
        <v>157</v>
      </c>
      <c r="D40" s="23"/>
      <c r="E40" s="24" t="s">
        <v>156</v>
      </c>
      <c r="F40" s="25"/>
      <c r="G40" s="24" t="s">
        <v>155</v>
      </c>
      <c r="H40" s="25"/>
      <c r="I40" s="14">
        <v>200</v>
      </c>
      <c r="J40" s="14">
        <v>200</v>
      </c>
    </row>
    <row r="41" spans="1:10" ht="127.5" customHeight="1" x14ac:dyDescent="0.25">
      <c r="A41" s="24"/>
      <c r="B41" s="25"/>
      <c r="C41" s="22" t="s">
        <v>158</v>
      </c>
      <c r="D41" s="23"/>
      <c r="E41" s="24" t="s">
        <v>156</v>
      </c>
      <c r="F41" s="25"/>
      <c r="G41" s="24" t="s">
        <v>159</v>
      </c>
      <c r="H41" s="25"/>
      <c r="I41" s="15">
        <v>400</v>
      </c>
      <c r="J41" s="14">
        <v>400</v>
      </c>
    </row>
  </sheetData>
  <mergeCells count="88">
    <mergeCell ref="G17:H17"/>
    <mergeCell ref="A17:B24"/>
    <mergeCell ref="E17:F24"/>
    <mergeCell ref="G22:H22"/>
    <mergeCell ref="G23:H23"/>
    <mergeCell ref="G24:H24"/>
    <mergeCell ref="G18:H18"/>
    <mergeCell ref="G19:H19"/>
    <mergeCell ref="G20:H20"/>
    <mergeCell ref="G21:H21"/>
    <mergeCell ref="E12:F12"/>
    <mergeCell ref="G12:H12"/>
    <mergeCell ref="A8:B13"/>
    <mergeCell ref="C11:D11"/>
    <mergeCell ref="G11:H11"/>
    <mergeCell ref="E10:F10"/>
    <mergeCell ref="C13:D13"/>
    <mergeCell ref="J26:J27"/>
    <mergeCell ref="I28:I29"/>
    <mergeCell ref="J28:J29"/>
    <mergeCell ref="I30:I31"/>
    <mergeCell ref="J30:J31"/>
    <mergeCell ref="I26:I27"/>
    <mergeCell ref="A26:B31"/>
    <mergeCell ref="E26:F31"/>
    <mergeCell ref="G26:H27"/>
    <mergeCell ref="G28:H29"/>
    <mergeCell ref="G30:H31"/>
    <mergeCell ref="A25:J25"/>
    <mergeCell ref="C26:D27"/>
    <mergeCell ref="C28:D29"/>
    <mergeCell ref="C30:D31"/>
    <mergeCell ref="G8:H8"/>
    <mergeCell ref="G9:H9"/>
    <mergeCell ref="G10:H10"/>
    <mergeCell ref="G13:H13"/>
    <mergeCell ref="G14:H14"/>
    <mergeCell ref="G15:H15"/>
    <mergeCell ref="G16:H16"/>
    <mergeCell ref="C12:D12"/>
    <mergeCell ref="C16:D16"/>
    <mergeCell ref="C15:D15"/>
    <mergeCell ref="C14:D14"/>
    <mergeCell ref="E14:F16"/>
    <mergeCell ref="A7:D7"/>
    <mergeCell ref="C10:D10"/>
    <mergeCell ref="C9:D9"/>
    <mergeCell ref="C8:D8"/>
    <mergeCell ref="E7:F7"/>
    <mergeCell ref="A1:C2"/>
    <mergeCell ref="H1:J2"/>
    <mergeCell ref="A32:J32"/>
    <mergeCell ref="C33:D33"/>
    <mergeCell ref="C34:D34"/>
    <mergeCell ref="E33:F33"/>
    <mergeCell ref="E34:F34"/>
    <mergeCell ref="G33:H33"/>
    <mergeCell ref="G34:H34"/>
    <mergeCell ref="E8:F8"/>
    <mergeCell ref="E9:F9"/>
    <mergeCell ref="E11:F11"/>
    <mergeCell ref="E13:F13"/>
    <mergeCell ref="A6:J6"/>
    <mergeCell ref="A14:B16"/>
    <mergeCell ref="G7:H7"/>
    <mergeCell ref="C35:D35"/>
    <mergeCell ref="C36:D36"/>
    <mergeCell ref="C38:D38"/>
    <mergeCell ref="C39:D39"/>
    <mergeCell ref="A37:J37"/>
    <mergeCell ref="E35:F35"/>
    <mergeCell ref="E36:F36"/>
    <mergeCell ref="G38:H38"/>
    <mergeCell ref="E39:F39"/>
    <mergeCell ref="G39:H39"/>
    <mergeCell ref="G35:H35"/>
    <mergeCell ref="G36:H36"/>
    <mergeCell ref="A38:B39"/>
    <mergeCell ref="A33:B36"/>
    <mergeCell ref="E38:F38"/>
    <mergeCell ref="A40:B40"/>
    <mergeCell ref="C40:D40"/>
    <mergeCell ref="E40:F40"/>
    <mergeCell ref="G40:H40"/>
    <mergeCell ref="A41:B41"/>
    <mergeCell ref="C41:D41"/>
    <mergeCell ref="E41:F41"/>
    <mergeCell ref="G41:H41"/>
  </mergeCells>
  <pageMargins left="0.7" right="0.7" top="0.75" bottom="0.75" header="0.3" footer="0.3"/>
  <pageSetup paperSize="260" scale="60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topLeftCell="A2" zoomScale="115" zoomScaleNormal="115" workbookViewId="0">
      <selection activeCell="J24" sqref="J24"/>
    </sheetView>
  </sheetViews>
  <sheetFormatPr defaultRowHeight="15" x14ac:dyDescent="0.25"/>
  <cols>
    <col min="1" max="2" width="6.140625" style="19" customWidth="1"/>
    <col min="3" max="5" width="8.42578125" style="19" customWidth="1"/>
    <col min="6" max="7" width="7" style="19" customWidth="1"/>
    <col min="8" max="8" width="8.85546875" style="19" customWidth="1"/>
    <col min="9" max="11" width="8.42578125" style="19" customWidth="1"/>
    <col min="12" max="12" width="8.5703125" style="19" customWidth="1"/>
    <col min="13" max="13" width="8.42578125" style="19" customWidth="1"/>
    <col min="14" max="18" width="7.5703125" style="19" customWidth="1"/>
    <col min="19" max="20" width="6" style="19" customWidth="1"/>
    <col min="21" max="21" width="8.5703125" style="19"/>
  </cols>
  <sheetData>
    <row r="1" spans="1:21" ht="27.75" customHeight="1" thickBot="1" x14ac:dyDescent="0.3">
      <c r="A1" s="55" t="s">
        <v>106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54" customHeight="1" x14ac:dyDescent="0.25">
      <c r="A2" s="108" t="s">
        <v>0</v>
      </c>
      <c r="B2" s="109"/>
      <c r="C2" s="104" t="s">
        <v>39</v>
      </c>
      <c r="D2" s="105"/>
      <c r="E2" s="106"/>
      <c r="F2" s="104" t="s">
        <v>100</v>
      </c>
      <c r="G2" s="105"/>
      <c r="H2" s="113" t="s">
        <v>164</v>
      </c>
      <c r="I2" s="114"/>
      <c r="J2" s="113" t="s">
        <v>162</v>
      </c>
      <c r="K2" s="113"/>
      <c r="L2" s="105" t="s">
        <v>163</v>
      </c>
      <c r="M2" s="107"/>
      <c r="N2" s="10"/>
      <c r="O2" s="6"/>
      <c r="P2" s="6"/>
      <c r="Q2" s="6"/>
      <c r="R2" s="6"/>
      <c r="S2" s="6"/>
      <c r="T2" s="6"/>
      <c r="U2" s="11"/>
    </row>
    <row r="3" spans="1:21" x14ac:dyDescent="0.25">
      <c r="A3" s="51" t="s">
        <v>40</v>
      </c>
      <c r="B3" s="25"/>
      <c r="C3" s="24" t="s">
        <v>60</v>
      </c>
      <c r="D3" s="86"/>
      <c r="E3" s="25"/>
      <c r="F3" s="24" t="s">
        <v>81</v>
      </c>
      <c r="G3" s="86"/>
      <c r="H3" s="110">
        <v>13000000</v>
      </c>
      <c r="I3" s="110"/>
      <c r="J3" s="110">
        <v>12000000</v>
      </c>
      <c r="K3" s="110"/>
      <c r="L3" s="88">
        <v>8500000</v>
      </c>
      <c r="M3" s="89"/>
      <c r="N3" s="10"/>
      <c r="O3" s="6"/>
      <c r="P3" s="6"/>
      <c r="Q3" s="6"/>
      <c r="R3" s="6"/>
      <c r="S3" s="6"/>
      <c r="T3" s="6"/>
      <c r="U3" s="11"/>
    </row>
    <row r="4" spans="1:21" x14ac:dyDescent="0.25">
      <c r="A4" s="51" t="s">
        <v>41</v>
      </c>
      <c r="B4" s="25"/>
      <c r="C4" s="24" t="s">
        <v>61</v>
      </c>
      <c r="D4" s="86"/>
      <c r="E4" s="25"/>
      <c r="F4" s="24" t="s">
        <v>80</v>
      </c>
      <c r="G4" s="86"/>
      <c r="H4" s="111">
        <v>26000000</v>
      </c>
      <c r="I4" s="111"/>
      <c r="J4" s="111">
        <f>J3*2</f>
        <v>24000000</v>
      </c>
      <c r="K4" s="111"/>
      <c r="L4" s="88">
        <f>L3*2</f>
        <v>17000000</v>
      </c>
      <c r="M4" s="89"/>
      <c r="N4" s="10"/>
      <c r="O4" s="6"/>
      <c r="P4" s="6"/>
      <c r="Q4" s="6"/>
      <c r="R4" s="6"/>
      <c r="S4" s="6"/>
      <c r="T4" s="6"/>
      <c r="U4" s="11"/>
    </row>
    <row r="5" spans="1:21" x14ac:dyDescent="0.25">
      <c r="A5" s="51" t="s">
        <v>42</v>
      </c>
      <c r="B5" s="25"/>
      <c r="C5" s="24" t="s">
        <v>62</v>
      </c>
      <c r="D5" s="86"/>
      <c r="E5" s="25"/>
      <c r="F5" s="24" t="s">
        <v>82</v>
      </c>
      <c r="G5" s="86"/>
      <c r="H5" s="111">
        <v>39000000</v>
      </c>
      <c r="I5" s="111"/>
      <c r="J5" s="111">
        <f>J3*3</f>
        <v>36000000</v>
      </c>
      <c r="K5" s="111"/>
      <c r="L5" s="88">
        <f>L3*3</f>
        <v>25500000</v>
      </c>
      <c r="M5" s="89"/>
      <c r="N5" s="10"/>
      <c r="O5" s="6"/>
      <c r="P5" s="6"/>
      <c r="Q5" s="6"/>
      <c r="R5" s="6"/>
      <c r="S5" s="6"/>
      <c r="T5" s="6"/>
      <c r="U5" s="11"/>
    </row>
    <row r="6" spans="1:21" ht="15" customHeight="1" x14ac:dyDescent="0.25">
      <c r="A6" s="51" t="s">
        <v>43</v>
      </c>
      <c r="B6" s="25"/>
      <c r="C6" s="24" t="s">
        <v>63</v>
      </c>
      <c r="D6" s="86"/>
      <c r="E6" s="25"/>
      <c r="F6" s="24" t="s">
        <v>83</v>
      </c>
      <c r="G6" s="86"/>
      <c r="H6" s="111">
        <v>65000000</v>
      </c>
      <c r="I6" s="111"/>
      <c r="J6" s="111">
        <f>J3*5</f>
        <v>60000000</v>
      </c>
      <c r="K6" s="111"/>
      <c r="L6" s="88">
        <f>L3*5</f>
        <v>42500000</v>
      </c>
      <c r="M6" s="89"/>
      <c r="N6" s="52" t="s">
        <v>123</v>
      </c>
      <c r="O6" s="53"/>
      <c r="P6" s="53"/>
      <c r="Q6" s="53"/>
      <c r="R6" s="53"/>
      <c r="S6" s="53"/>
      <c r="T6" s="53"/>
      <c r="U6" s="54"/>
    </row>
    <row r="7" spans="1:21" ht="15" customHeight="1" x14ac:dyDescent="0.25">
      <c r="A7" s="51" t="s">
        <v>44</v>
      </c>
      <c r="B7" s="25"/>
      <c r="C7" s="24" t="s">
        <v>64</v>
      </c>
      <c r="D7" s="86"/>
      <c r="E7" s="25"/>
      <c r="F7" s="24" t="s">
        <v>84</v>
      </c>
      <c r="G7" s="86"/>
      <c r="H7" s="111">
        <v>130000000</v>
      </c>
      <c r="I7" s="111"/>
      <c r="J7" s="111">
        <f>J3*10</f>
        <v>120000000</v>
      </c>
      <c r="K7" s="111"/>
      <c r="L7" s="88">
        <f>L3*10</f>
        <v>85000000</v>
      </c>
      <c r="M7" s="89"/>
      <c r="N7" s="52"/>
      <c r="O7" s="53"/>
      <c r="P7" s="53"/>
      <c r="Q7" s="53"/>
      <c r="R7" s="53"/>
      <c r="S7" s="53"/>
      <c r="T7" s="53"/>
      <c r="U7" s="54"/>
    </row>
    <row r="8" spans="1:21" ht="15" customHeight="1" x14ac:dyDescent="0.25">
      <c r="A8" s="51" t="s">
        <v>45</v>
      </c>
      <c r="B8" s="25"/>
      <c r="C8" s="24" t="s">
        <v>65</v>
      </c>
      <c r="D8" s="86"/>
      <c r="E8" s="25"/>
      <c r="F8" s="24" t="s">
        <v>85</v>
      </c>
      <c r="G8" s="86"/>
      <c r="H8" s="111">
        <v>195000000</v>
      </c>
      <c r="I8" s="111"/>
      <c r="J8" s="111">
        <f>J3*15</f>
        <v>180000000</v>
      </c>
      <c r="K8" s="111"/>
      <c r="L8" s="88">
        <f>L3*15</f>
        <v>127500000</v>
      </c>
      <c r="M8" s="89"/>
      <c r="N8" s="95" t="s">
        <v>124</v>
      </c>
      <c r="O8" s="96"/>
      <c r="P8" s="96"/>
      <c r="Q8" s="96"/>
      <c r="R8" s="96"/>
      <c r="S8" s="96"/>
      <c r="T8" s="96"/>
      <c r="U8" s="97"/>
    </row>
    <row r="9" spans="1:21" x14ac:dyDescent="0.25">
      <c r="A9" s="51" t="s">
        <v>46</v>
      </c>
      <c r="B9" s="25"/>
      <c r="C9" s="24" t="s">
        <v>66</v>
      </c>
      <c r="D9" s="86"/>
      <c r="E9" s="25"/>
      <c r="F9" s="24" t="s">
        <v>86</v>
      </c>
      <c r="G9" s="86"/>
      <c r="H9" s="111">
        <v>325000000</v>
      </c>
      <c r="I9" s="111"/>
      <c r="J9" s="111">
        <f>J3*25</f>
        <v>300000000</v>
      </c>
      <c r="K9" s="111"/>
      <c r="L9" s="88">
        <f>L3*25</f>
        <v>212500000</v>
      </c>
      <c r="M9" s="89"/>
      <c r="N9" s="98" t="s">
        <v>160</v>
      </c>
      <c r="O9" s="99"/>
      <c r="P9" s="99"/>
      <c r="Q9" s="99"/>
      <c r="R9" s="99"/>
      <c r="S9" s="99"/>
      <c r="T9" s="99"/>
      <c r="U9" s="100"/>
    </row>
    <row r="10" spans="1:21" ht="15" customHeight="1" x14ac:dyDescent="0.25">
      <c r="A10" s="51" t="s">
        <v>47</v>
      </c>
      <c r="B10" s="25"/>
      <c r="C10" s="24" t="s">
        <v>67</v>
      </c>
      <c r="D10" s="86"/>
      <c r="E10" s="25"/>
      <c r="F10" s="24" t="s">
        <v>87</v>
      </c>
      <c r="G10" s="86"/>
      <c r="H10" s="111">
        <v>390000000</v>
      </c>
      <c r="I10" s="111"/>
      <c r="J10" s="111">
        <f>J3*30</f>
        <v>360000000</v>
      </c>
      <c r="K10" s="111"/>
      <c r="L10" s="88">
        <f>L3*30</f>
        <v>255000000</v>
      </c>
      <c r="M10" s="89"/>
      <c r="N10" s="98" t="s">
        <v>165</v>
      </c>
      <c r="O10" s="99"/>
      <c r="P10" s="99"/>
      <c r="Q10" s="99"/>
      <c r="R10" s="99"/>
      <c r="S10" s="99"/>
      <c r="T10" s="99"/>
      <c r="U10" s="100"/>
    </row>
    <row r="11" spans="1:21" ht="15" customHeight="1" x14ac:dyDescent="0.25">
      <c r="A11" s="51" t="s">
        <v>48</v>
      </c>
      <c r="B11" s="25"/>
      <c r="C11" s="24" t="s">
        <v>68</v>
      </c>
      <c r="D11" s="86"/>
      <c r="E11" s="25"/>
      <c r="F11" s="24" t="s">
        <v>88</v>
      </c>
      <c r="G11" s="86"/>
      <c r="H11" s="111">
        <v>455000000</v>
      </c>
      <c r="I11" s="111"/>
      <c r="J11" s="111">
        <f>J3*35</f>
        <v>420000000</v>
      </c>
      <c r="K11" s="111"/>
      <c r="L11" s="88">
        <f>L3*35</f>
        <v>297500000</v>
      </c>
      <c r="M11" s="89"/>
      <c r="N11" s="98" t="s">
        <v>166</v>
      </c>
      <c r="O11" s="99"/>
      <c r="P11" s="99"/>
      <c r="Q11" s="99"/>
      <c r="R11" s="99"/>
      <c r="S11" s="99"/>
      <c r="T11" s="99"/>
      <c r="U11" s="100"/>
    </row>
    <row r="12" spans="1:21" ht="15" customHeight="1" thickBot="1" x14ac:dyDescent="0.3">
      <c r="A12" s="51" t="s">
        <v>49</v>
      </c>
      <c r="B12" s="25"/>
      <c r="C12" s="24" t="s">
        <v>69</v>
      </c>
      <c r="D12" s="86"/>
      <c r="E12" s="25"/>
      <c r="F12" s="24" t="s">
        <v>89</v>
      </c>
      <c r="G12" s="86"/>
      <c r="H12" s="111">
        <v>520000000</v>
      </c>
      <c r="I12" s="111"/>
      <c r="J12" s="111">
        <f>J3*40</f>
        <v>480000000</v>
      </c>
      <c r="K12" s="111"/>
      <c r="L12" s="88">
        <f>L3*40</f>
        <v>340000000</v>
      </c>
      <c r="M12" s="89"/>
      <c r="N12" s="101"/>
      <c r="O12" s="102"/>
      <c r="P12" s="102"/>
      <c r="Q12" s="102"/>
      <c r="R12" s="102"/>
      <c r="S12" s="102"/>
      <c r="T12" s="102"/>
      <c r="U12" s="103"/>
    </row>
    <row r="13" spans="1:21" x14ac:dyDescent="0.25">
      <c r="A13" s="51" t="s">
        <v>50</v>
      </c>
      <c r="B13" s="25"/>
      <c r="C13" s="24" t="s">
        <v>70</v>
      </c>
      <c r="D13" s="86"/>
      <c r="E13" s="25"/>
      <c r="F13" s="24" t="s">
        <v>90</v>
      </c>
      <c r="G13" s="86"/>
      <c r="H13" s="111">
        <v>585000000</v>
      </c>
      <c r="I13" s="111"/>
      <c r="J13" s="111">
        <f>J3*45</f>
        <v>540000000</v>
      </c>
      <c r="K13" s="111"/>
      <c r="L13" s="88">
        <f>L3*45</f>
        <v>382500000</v>
      </c>
      <c r="M13" s="89"/>
      <c r="N13" s="64" t="s">
        <v>101</v>
      </c>
      <c r="O13" s="65"/>
      <c r="P13" s="65"/>
      <c r="Q13" s="65"/>
      <c r="R13" s="65"/>
      <c r="S13" s="65"/>
      <c r="T13" s="65"/>
      <c r="U13" s="66"/>
    </row>
    <row r="14" spans="1:21" ht="15" customHeight="1" x14ac:dyDescent="0.25">
      <c r="A14" s="51" t="s">
        <v>51</v>
      </c>
      <c r="B14" s="25"/>
      <c r="C14" s="24" t="s">
        <v>71</v>
      </c>
      <c r="D14" s="86"/>
      <c r="E14" s="25"/>
      <c r="F14" s="24" t="s">
        <v>91</v>
      </c>
      <c r="G14" s="86"/>
      <c r="H14" s="111">
        <v>650000000</v>
      </c>
      <c r="I14" s="111"/>
      <c r="J14" s="111">
        <f>J3*50</f>
        <v>600000000</v>
      </c>
      <c r="K14" s="111"/>
      <c r="L14" s="88">
        <f>L3*50</f>
        <v>425000000</v>
      </c>
      <c r="M14" s="89"/>
      <c r="N14" s="82" t="s">
        <v>110</v>
      </c>
      <c r="O14" s="83"/>
      <c r="P14" s="83"/>
      <c r="Q14" s="83"/>
      <c r="R14" s="44"/>
      <c r="S14" s="91" t="s">
        <v>111</v>
      </c>
      <c r="T14" s="92"/>
      <c r="U14" s="67" t="s">
        <v>118</v>
      </c>
    </row>
    <row r="15" spans="1:21" x14ac:dyDescent="0.25">
      <c r="A15" s="51" t="s">
        <v>52</v>
      </c>
      <c r="B15" s="25"/>
      <c r="C15" s="24" t="s">
        <v>72</v>
      </c>
      <c r="D15" s="86"/>
      <c r="E15" s="25"/>
      <c r="F15" s="24" t="s">
        <v>92</v>
      </c>
      <c r="G15" s="86"/>
      <c r="H15" s="111">
        <v>715000000</v>
      </c>
      <c r="I15" s="111"/>
      <c r="J15" s="111">
        <f>J3*55</f>
        <v>660000000</v>
      </c>
      <c r="K15" s="111"/>
      <c r="L15" s="88">
        <f>L3*55</f>
        <v>467500000</v>
      </c>
      <c r="M15" s="89"/>
      <c r="N15" s="84"/>
      <c r="O15" s="85"/>
      <c r="P15" s="85"/>
      <c r="Q15" s="85"/>
      <c r="R15" s="48"/>
      <c r="S15" s="93"/>
      <c r="T15" s="94"/>
      <c r="U15" s="68"/>
    </row>
    <row r="16" spans="1:21" x14ac:dyDescent="0.25">
      <c r="A16" s="51" t="s">
        <v>53</v>
      </c>
      <c r="B16" s="25"/>
      <c r="C16" s="24" t="s">
        <v>73</v>
      </c>
      <c r="D16" s="86"/>
      <c r="E16" s="25"/>
      <c r="F16" s="24" t="s">
        <v>93</v>
      </c>
      <c r="G16" s="86"/>
      <c r="H16" s="111">
        <v>790000000</v>
      </c>
      <c r="I16" s="111"/>
      <c r="J16" s="111">
        <f>J3*60</f>
        <v>720000000</v>
      </c>
      <c r="K16" s="111"/>
      <c r="L16" s="88">
        <f>L3*60</f>
        <v>510000000</v>
      </c>
      <c r="M16" s="89"/>
      <c r="N16" s="76" t="s">
        <v>102</v>
      </c>
      <c r="O16" s="77"/>
      <c r="P16" s="77"/>
      <c r="Q16" s="77"/>
      <c r="R16" s="78"/>
      <c r="S16" s="24" t="s">
        <v>116</v>
      </c>
      <c r="T16" s="25"/>
      <c r="U16" s="20">
        <v>1000</v>
      </c>
    </row>
    <row r="17" spans="1:21" x14ac:dyDescent="0.25">
      <c r="A17" s="51" t="s">
        <v>54</v>
      </c>
      <c r="B17" s="25"/>
      <c r="C17" s="24" t="s">
        <v>74</v>
      </c>
      <c r="D17" s="86"/>
      <c r="E17" s="25"/>
      <c r="F17" s="24" t="s">
        <v>94</v>
      </c>
      <c r="G17" s="86"/>
      <c r="H17" s="111">
        <v>845000000</v>
      </c>
      <c r="I17" s="111"/>
      <c r="J17" s="111">
        <f>J3*65</f>
        <v>780000000</v>
      </c>
      <c r="K17" s="111"/>
      <c r="L17" s="88">
        <f>L3*65</f>
        <v>552500000</v>
      </c>
      <c r="M17" s="89"/>
      <c r="N17" s="76" t="s">
        <v>103</v>
      </c>
      <c r="O17" s="77"/>
      <c r="P17" s="77"/>
      <c r="Q17" s="77"/>
      <c r="R17" s="78"/>
      <c r="S17" s="24" t="s">
        <v>116</v>
      </c>
      <c r="T17" s="25"/>
      <c r="U17" s="20">
        <v>1</v>
      </c>
    </row>
    <row r="18" spans="1:21" x14ac:dyDescent="0.25">
      <c r="A18" s="51" t="s">
        <v>55</v>
      </c>
      <c r="B18" s="25"/>
      <c r="C18" s="24" t="s">
        <v>75</v>
      </c>
      <c r="D18" s="86"/>
      <c r="E18" s="25"/>
      <c r="F18" s="24" t="s">
        <v>95</v>
      </c>
      <c r="G18" s="86"/>
      <c r="H18" s="111">
        <v>910000000</v>
      </c>
      <c r="I18" s="111"/>
      <c r="J18" s="111">
        <f>J3*70</f>
        <v>840000000</v>
      </c>
      <c r="K18" s="111"/>
      <c r="L18" s="88">
        <f>L3*70</f>
        <v>595000000</v>
      </c>
      <c r="M18" s="89"/>
      <c r="N18" s="76" t="s">
        <v>104</v>
      </c>
      <c r="O18" s="77"/>
      <c r="P18" s="77"/>
      <c r="Q18" s="77"/>
      <c r="R18" s="78"/>
      <c r="S18" s="69" t="s">
        <v>114</v>
      </c>
      <c r="T18" s="70"/>
      <c r="U18" s="20">
        <v>1</v>
      </c>
    </row>
    <row r="19" spans="1:21" x14ac:dyDescent="0.25">
      <c r="A19" s="51" t="s">
        <v>56</v>
      </c>
      <c r="B19" s="25"/>
      <c r="C19" s="24" t="s">
        <v>76</v>
      </c>
      <c r="D19" s="86"/>
      <c r="E19" s="25"/>
      <c r="F19" s="24" t="s">
        <v>96</v>
      </c>
      <c r="G19" s="86"/>
      <c r="H19" s="111">
        <v>975000000</v>
      </c>
      <c r="I19" s="111"/>
      <c r="J19" s="111">
        <f>J3*75</f>
        <v>900000000</v>
      </c>
      <c r="K19" s="111"/>
      <c r="L19" s="88">
        <f>L3*75</f>
        <v>637500000</v>
      </c>
      <c r="M19" s="89"/>
      <c r="N19" s="76" t="s">
        <v>105</v>
      </c>
      <c r="O19" s="77"/>
      <c r="P19" s="77"/>
      <c r="Q19" s="77"/>
      <c r="R19" s="78"/>
      <c r="S19" s="69" t="s">
        <v>115</v>
      </c>
      <c r="T19" s="70"/>
      <c r="U19" s="20">
        <v>2</v>
      </c>
    </row>
    <row r="20" spans="1:21" x14ac:dyDescent="0.25">
      <c r="A20" s="51" t="s">
        <v>57</v>
      </c>
      <c r="B20" s="25"/>
      <c r="C20" s="24" t="s">
        <v>77</v>
      </c>
      <c r="D20" s="86"/>
      <c r="E20" s="25"/>
      <c r="F20" s="24" t="s">
        <v>97</v>
      </c>
      <c r="G20" s="86"/>
      <c r="H20" s="111">
        <v>1040000000</v>
      </c>
      <c r="I20" s="111"/>
      <c r="J20" s="111">
        <f>J3*80</f>
        <v>960000000</v>
      </c>
      <c r="K20" s="111"/>
      <c r="L20" s="88">
        <f>L3*80</f>
        <v>680000000</v>
      </c>
      <c r="M20" s="89"/>
      <c r="N20" s="76" t="s">
        <v>107</v>
      </c>
      <c r="O20" s="77"/>
      <c r="P20" s="77"/>
      <c r="Q20" s="77"/>
      <c r="R20" s="78"/>
      <c r="S20" s="69" t="s">
        <v>115</v>
      </c>
      <c r="T20" s="70"/>
      <c r="U20" s="20">
        <v>30</v>
      </c>
    </row>
    <row r="21" spans="1:21" x14ac:dyDescent="0.25">
      <c r="A21" s="51" t="s">
        <v>58</v>
      </c>
      <c r="B21" s="25"/>
      <c r="C21" s="24" t="s">
        <v>78</v>
      </c>
      <c r="D21" s="86"/>
      <c r="E21" s="25"/>
      <c r="F21" s="24" t="s">
        <v>98</v>
      </c>
      <c r="G21" s="86"/>
      <c r="H21" s="111">
        <v>1105000000</v>
      </c>
      <c r="I21" s="111"/>
      <c r="J21" s="111">
        <f>J3*85</f>
        <v>1020000000</v>
      </c>
      <c r="K21" s="111"/>
      <c r="L21" s="88">
        <f>L3*85</f>
        <v>722500000</v>
      </c>
      <c r="M21" s="89"/>
      <c r="N21" s="73" t="s">
        <v>112</v>
      </c>
      <c r="O21" s="74"/>
      <c r="P21" s="74"/>
      <c r="Q21" s="74"/>
      <c r="R21" s="75"/>
      <c r="S21" s="69" t="s">
        <v>114</v>
      </c>
      <c r="T21" s="70"/>
      <c r="U21" s="20" t="s">
        <v>122</v>
      </c>
    </row>
    <row r="22" spans="1:21" x14ac:dyDescent="0.25">
      <c r="A22" s="51" t="s">
        <v>59</v>
      </c>
      <c r="B22" s="25"/>
      <c r="C22" s="24" t="s">
        <v>79</v>
      </c>
      <c r="D22" s="86"/>
      <c r="E22" s="25"/>
      <c r="F22" s="24" t="s">
        <v>99</v>
      </c>
      <c r="G22" s="86"/>
      <c r="H22" s="90">
        <v>1170000000</v>
      </c>
      <c r="I22" s="90"/>
      <c r="J22" s="90">
        <f>J3*90</f>
        <v>1080000000</v>
      </c>
      <c r="K22" s="90"/>
      <c r="L22" s="88">
        <f>L3*90</f>
        <v>765000000</v>
      </c>
      <c r="M22" s="89"/>
      <c r="N22" s="76" t="s">
        <v>108</v>
      </c>
      <c r="O22" s="77"/>
      <c r="P22" s="77"/>
      <c r="Q22" s="77"/>
      <c r="R22" s="78"/>
      <c r="S22" s="69" t="s">
        <v>113</v>
      </c>
      <c r="T22" s="70"/>
      <c r="U22" s="20">
        <v>1.5</v>
      </c>
    </row>
    <row r="23" spans="1:21" ht="15.75" thickBot="1" x14ac:dyDescent="0.3">
      <c r="A23" s="58" t="s">
        <v>119</v>
      </c>
      <c r="B23" s="59"/>
      <c r="C23" s="60" t="s">
        <v>120</v>
      </c>
      <c r="D23" s="61"/>
      <c r="E23" s="59"/>
      <c r="F23" s="60" t="s">
        <v>121</v>
      </c>
      <c r="G23" s="61"/>
      <c r="H23" s="112">
        <v>1950000000</v>
      </c>
      <c r="I23" s="112"/>
      <c r="J23" s="112">
        <f>J3*150</f>
        <v>1800000000</v>
      </c>
      <c r="K23" s="112"/>
      <c r="L23" s="62">
        <f>L3*150</f>
        <v>1275000000</v>
      </c>
      <c r="M23" s="63"/>
      <c r="N23" s="79" t="s">
        <v>109</v>
      </c>
      <c r="O23" s="80"/>
      <c r="P23" s="80"/>
      <c r="Q23" s="80"/>
      <c r="R23" s="81"/>
      <c r="S23" s="71" t="s">
        <v>117</v>
      </c>
      <c r="T23" s="72"/>
      <c r="U23" s="9">
        <v>1</v>
      </c>
    </row>
    <row r="24" spans="1:21" x14ac:dyDescent="0.25">
      <c r="G24" s="18"/>
      <c r="H24" s="18"/>
      <c r="I24" s="18"/>
      <c r="J24" s="18"/>
      <c r="K24" s="18"/>
      <c r="L24" s="18"/>
      <c r="M24" s="18"/>
      <c r="N24" s="18"/>
      <c r="O24" s="18"/>
      <c r="P24" s="8"/>
      <c r="Q24" s="18"/>
      <c r="R24" s="8"/>
      <c r="S24" s="18"/>
    </row>
    <row r="26" spans="1:21" x14ac:dyDescent="0.25">
      <c r="L26" s="7"/>
      <c r="M26" s="7"/>
      <c r="N26" s="7"/>
      <c r="O26" s="7"/>
      <c r="P26" s="7"/>
    </row>
    <row r="27" spans="1:21" x14ac:dyDescent="0.25">
      <c r="L27" s="7"/>
      <c r="M27" s="7"/>
      <c r="N27" s="7"/>
      <c r="O27" s="7"/>
      <c r="P27" s="7"/>
    </row>
    <row r="28" spans="1:21" x14ac:dyDescent="0.25">
      <c r="L28" s="7"/>
      <c r="M28" s="7"/>
      <c r="N28" s="7"/>
      <c r="O28" s="7"/>
      <c r="P28" s="7"/>
    </row>
    <row r="29" spans="1:21" x14ac:dyDescent="0.25">
      <c r="L29" s="7"/>
      <c r="M29" s="7"/>
      <c r="N29" s="7"/>
      <c r="O29" s="7"/>
      <c r="P29" s="7"/>
    </row>
    <row r="30" spans="1:21" x14ac:dyDescent="0.25">
      <c r="L30" s="7"/>
      <c r="M30" s="7"/>
      <c r="N30" s="7"/>
      <c r="O30" s="7"/>
      <c r="P30" s="7"/>
    </row>
    <row r="31" spans="1:21" x14ac:dyDescent="0.25">
      <c r="M31" s="87"/>
      <c r="N31" s="87"/>
      <c r="O31" s="87"/>
      <c r="P31" s="87"/>
    </row>
    <row r="32" spans="1:21" x14ac:dyDescent="0.25">
      <c r="M32" s="87"/>
      <c r="N32" s="87"/>
      <c r="O32" s="87"/>
      <c r="P32" s="87"/>
    </row>
    <row r="33" spans="13:16" x14ac:dyDescent="0.25">
      <c r="M33" s="87"/>
      <c r="N33" s="87"/>
      <c r="O33" s="87"/>
      <c r="P33" s="87"/>
    </row>
    <row r="34" spans="13:16" x14ac:dyDescent="0.25">
      <c r="M34" s="87"/>
      <c r="N34" s="87"/>
      <c r="O34" s="87"/>
      <c r="P34" s="87"/>
    </row>
    <row r="35" spans="13:16" x14ac:dyDescent="0.25">
      <c r="M35" s="87"/>
      <c r="N35" s="87"/>
      <c r="O35" s="87"/>
      <c r="P35" s="87"/>
    </row>
  </sheetData>
  <mergeCells count="169">
    <mergeCell ref="H2:I2"/>
    <mergeCell ref="J2:K2"/>
    <mergeCell ref="H21:I21"/>
    <mergeCell ref="H23:I23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7:K17"/>
    <mergeCell ref="J16:K16"/>
    <mergeCell ref="J18:K18"/>
    <mergeCell ref="J19:K19"/>
    <mergeCell ref="J20:K20"/>
    <mergeCell ref="J21:K21"/>
    <mergeCell ref="J22:K22"/>
    <mergeCell ref="J23:K23"/>
    <mergeCell ref="H12:I12"/>
    <mergeCell ref="H13:I13"/>
    <mergeCell ref="H15:I15"/>
    <mergeCell ref="H14:I14"/>
    <mergeCell ref="H16:I16"/>
    <mergeCell ref="H17:I17"/>
    <mergeCell ref="H18:I18"/>
    <mergeCell ref="H19:I19"/>
    <mergeCell ref="H20:I20"/>
    <mergeCell ref="H3:I3"/>
    <mergeCell ref="H4:I4"/>
    <mergeCell ref="H5:I5"/>
    <mergeCell ref="H6:I6"/>
    <mergeCell ref="H7:I7"/>
    <mergeCell ref="H8:I8"/>
    <mergeCell ref="H9:I9"/>
    <mergeCell ref="H11:I11"/>
    <mergeCell ref="H10:I10"/>
    <mergeCell ref="A8:B8"/>
    <mergeCell ref="A9:B9"/>
    <mergeCell ref="A10:B10"/>
    <mergeCell ref="A11:B11"/>
    <mergeCell ref="A12:B12"/>
    <mergeCell ref="A2:B2"/>
    <mergeCell ref="A3:B3"/>
    <mergeCell ref="A4:B4"/>
    <mergeCell ref="A5:B5"/>
    <mergeCell ref="A6:B6"/>
    <mergeCell ref="A7:B7"/>
    <mergeCell ref="A20:B20"/>
    <mergeCell ref="A21:B21"/>
    <mergeCell ref="A22:B22"/>
    <mergeCell ref="A14:B14"/>
    <mergeCell ref="A15:B15"/>
    <mergeCell ref="A16:B16"/>
    <mergeCell ref="A17:B17"/>
    <mergeCell ref="A18:B18"/>
    <mergeCell ref="A19:B19"/>
    <mergeCell ref="F12:G12"/>
    <mergeCell ref="F13:G13"/>
    <mergeCell ref="F14:G14"/>
    <mergeCell ref="F2:G2"/>
    <mergeCell ref="F3:G3"/>
    <mergeCell ref="F4:G4"/>
    <mergeCell ref="F5:G5"/>
    <mergeCell ref="F6:G6"/>
    <mergeCell ref="F7:G7"/>
    <mergeCell ref="F8:G8"/>
    <mergeCell ref="C2:E2"/>
    <mergeCell ref="C3:E3"/>
    <mergeCell ref="C4:E4"/>
    <mergeCell ref="C5:E5"/>
    <mergeCell ref="C6:E6"/>
    <mergeCell ref="C7:E7"/>
    <mergeCell ref="L17:M17"/>
    <mergeCell ref="L18:M18"/>
    <mergeCell ref="L19:M19"/>
    <mergeCell ref="L11:M11"/>
    <mergeCell ref="L12:M12"/>
    <mergeCell ref="L13:M13"/>
    <mergeCell ref="L14:M14"/>
    <mergeCell ref="L15:M15"/>
    <mergeCell ref="L16:M16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S16:T16"/>
    <mergeCell ref="S17:T17"/>
    <mergeCell ref="S14:T15"/>
    <mergeCell ref="C8:E8"/>
    <mergeCell ref="C9:E9"/>
    <mergeCell ref="C10:E10"/>
    <mergeCell ref="C11:E11"/>
    <mergeCell ref="C12:E12"/>
    <mergeCell ref="C13:E13"/>
    <mergeCell ref="F16:G16"/>
    <mergeCell ref="F17:G17"/>
    <mergeCell ref="C15:E15"/>
    <mergeCell ref="C16:E16"/>
    <mergeCell ref="C17:E17"/>
    <mergeCell ref="C14:E14"/>
    <mergeCell ref="N8:U8"/>
    <mergeCell ref="N9:U9"/>
    <mergeCell ref="N10:U10"/>
    <mergeCell ref="N11:U11"/>
    <mergeCell ref="N12:U12"/>
    <mergeCell ref="F15:G15"/>
    <mergeCell ref="F9:G9"/>
    <mergeCell ref="F10:G10"/>
    <mergeCell ref="F11:G11"/>
    <mergeCell ref="C21:E21"/>
    <mergeCell ref="C22:E22"/>
    <mergeCell ref="N16:R16"/>
    <mergeCell ref="N17:R17"/>
    <mergeCell ref="L20:M20"/>
    <mergeCell ref="L21:M21"/>
    <mergeCell ref="L22:M22"/>
    <mergeCell ref="F21:G21"/>
    <mergeCell ref="F22:G22"/>
    <mergeCell ref="F18:G18"/>
    <mergeCell ref="F19:G19"/>
    <mergeCell ref="F20:G20"/>
    <mergeCell ref="C18:E18"/>
    <mergeCell ref="H22:I22"/>
    <mergeCell ref="M35:N35"/>
    <mergeCell ref="O31:P31"/>
    <mergeCell ref="O32:P32"/>
    <mergeCell ref="O33:P33"/>
    <mergeCell ref="O34:P34"/>
    <mergeCell ref="O35:P35"/>
    <mergeCell ref="M31:N31"/>
    <mergeCell ref="M32:N32"/>
    <mergeCell ref="M33:N33"/>
    <mergeCell ref="M34:N34"/>
    <mergeCell ref="A13:B13"/>
    <mergeCell ref="N6:U7"/>
    <mergeCell ref="A1:U1"/>
    <mergeCell ref="A23:B23"/>
    <mergeCell ref="C23:E23"/>
    <mergeCell ref="F23:G23"/>
    <mergeCell ref="L23:M23"/>
    <mergeCell ref="N13:U13"/>
    <mergeCell ref="U14:U15"/>
    <mergeCell ref="S18:T18"/>
    <mergeCell ref="S19:T19"/>
    <mergeCell ref="S20:T20"/>
    <mergeCell ref="S22:T22"/>
    <mergeCell ref="S23:T23"/>
    <mergeCell ref="N21:R21"/>
    <mergeCell ref="S21:T21"/>
    <mergeCell ref="N18:R18"/>
    <mergeCell ref="N19:R19"/>
    <mergeCell ref="N20:R20"/>
    <mergeCell ref="N22:R22"/>
    <mergeCell ref="N23:R23"/>
    <mergeCell ref="N14:R15"/>
    <mergeCell ref="C19:E19"/>
    <mergeCell ref="C20:E20"/>
  </mergeCells>
  <phoneticPr fontId="6" type="noConversion"/>
  <pageMargins left="0.25" right="0.25" top="0.75" bottom="0.75" header="0.3" footer="0.3"/>
  <pageSetup paperSize="260" scale="87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 kirill</dc:creator>
  <cp:lastModifiedBy>LADA</cp:lastModifiedBy>
  <cp:lastPrinted>2023-08-29T10:02:16Z</cp:lastPrinted>
  <dcterms:created xsi:type="dcterms:W3CDTF">2023-04-13T07:17:32Z</dcterms:created>
  <dcterms:modified xsi:type="dcterms:W3CDTF">2023-08-29T11:52:37Z</dcterms:modified>
</cp:coreProperties>
</file>